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Jørgen Hillås\Documents\Årsmøte\Årsmøte 2023\"/>
    </mc:Choice>
  </mc:AlternateContent>
  <xr:revisionPtr revIDLastSave="0" documentId="8_{DAD27F7B-5AD0-4C08-A768-F04688327A6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1" sheetId="1" r:id="rId1"/>
    <sheet name="Forutsetning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C8" i="2"/>
  <c r="E28" i="1"/>
  <c r="E27" i="1"/>
  <c r="E25" i="1"/>
  <c r="C13" i="2"/>
  <c r="H13" i="2"/>
  <c r="D25" i="1"/>
  <c r="C25" i="1"/>
  <c r="C28" i="1"/>
  <c r="C27" i="1"/>
  <c r="C26" i="1"/>
  <c r="C7" i="1" l="1"/>
  <c r="F13" i="2" l="1"/>
  <c r="F23" i="2"/>
  <c r="F22" i="2"/>
  <c r="F9" i="2"/>
  <c r="F10" i="2"/>
  <c r="F11" i="2"/>
  <c r="F12" i="2"/>
  <c r="F14" i="2"/>
  <c r="F15" i="2"/>
  <c r="F16" i="2"/>
  <c r="F17" i="2"/>
  <c r="F18" i="2"/>
  <c r="F8" i="2"/>
  <c r="D8" i="1" l="1"/>
  <c r="H23" i="2" l="1"/>
  <c r="H9" i="2"/>
  <c r="H10" i="2"/>
  <c r="H11" i="2"/>
  <c r="H12" i="2"/>
  <c r="H14" i="2"/>
  <c r="H15" i="2"/>
  <c r="H16" i="2"/>
  <c r="H17" i="2"/>
  <c r="H18" i="2"/>
  <c r="I10" i="2" l="1"/>
  <c r="J10" i="2"/>
  <c r="K10" i="2" l="1"/>
  <c r="H8" i="2"/>
  <c r="I23" i="2"/>
  <c r="D19" i="2"/>
  <c r="E19" i="2"/>
  <c r="C19" i="2"/>
  <c r="C21" i="1"/>
  <c r="D26" i="1"/>
  <c r="I22" i="2"/>
  <c r="J23" i="2"/>
  <c r="D9" i="1"/>
  <c r="D21" i="1" s="1"/>
  <c r="J22" i="2"/>
  <c r="C25" i="2"/>
  <c r="F25" i="2" s="1"/>
  <c r="K22" i="2" l="1"/>
  <c r="I11" i="2"/>
  <c r="J11" i="2"/>
  <c r="I17" i="2"/>
  <c r="J17" i="2"/>
  <c r="C33" i="1"/>
  <c r="C35" i="1" s="1"/>
  <c r="C40" i="1" s="1"/>
  <c r="C44" i="1" s="1"/>
  <c r="I16" i="2"/>
  <c r="J16" i="2"/>
  <c r="C27" i="2"/>
  <c r="F27" i="2" s="1"/>
  <c r="J18" i="2"/>
  <c r="I18" i="2"/>
  <c r="J15" i="2"/>
  <c r="I15" i="2"/>
  <c r="J14" i="2"/>
  <c r="I14" i="2"/>
  <c r="J13" i="2"/>
  <c r="I13" i="2"/>
  <c r="F19" i="2"/>
  <c r="C29" i="2" s="1"/>
  <c r="J12" i="2"/>
  <c r="I12" i="2"/>
  <c r="J25" i="2"/>
  <c r="I25" i="2"/>
  <c r="I9" i="2"/>
  <c r="J9" i="2"/>
  <c r="I8" i="2"/>
  <c r="J8" i="2"/>
  <c r="K23" i="2"/>
  <c r="K16" i="2" l="1"/>
  <c r="K11" i="2"/>
  <c r="K12" i="2"/>
  <c r="I19" i="2"/>
  <c r="I27" i="2" s="1"/>
  <c r="K15" i="2"/>
  <c r="K13" i="2"/>
  <c r="J19" i="2"/>
  <c r="E24" i="1" s="1"/>
  <c r="E26" i="1" s="1"/>
  <c r="K18" i="2"/>
  <c r="K8" i="2"/>
  <c r="K9" i="2"/>
  <c r="K25" i="2"/>
  <c r="E8" i="1" l="1"/>
  <c r="F8" i="1" s="1"/>
  <c r="F9" i="1" s="1"/>
  <c r="F21" i="1" s="1"/>
  <c r="J27" i="2"/>
  <c r="K19" i="2"/>
  <c r="F26" i="1"/>
  <c r="E7" i="1" l="1"/>
  <c r="K27" i="2"/>
  <c r="F33" i="1"/>
  <c r="F35" i="1" s="1"/>
  <c r="F40" i="1" s="1"/>
  <c r="E9" i="1" l="1"/>
  <c r="E21" i="1" s="1"/>
  <c r="E33" i="1"/>
  <c r="E35" i="1" l="1"/>
  <c r="E40" i="1" s="1"/>
  <c r="E44" i="1" s="1"/>
  <c r="D33" i="1"/>
  <c r="D35" i="1" s="1"/>
  <c r="D40" i="1" s="1"/>
</calcChain>
</file>

<file path=xl/sharedStrings.xml><?xml version="1.0" encoding="utf-8"?>
<sst xmlns="http://schemas.openxmlformats.org/spreadsheetml/2006/main" count="60" uniqueCount="55">
  <si>
    <t>Herav junior</t>
  </si>
  <si>
    <t>Inntekter:</t>
  </si>
  <si>
    <t>Årskontingent senior</t>
  </si>
  <si>
    <t>Årskontingent junior</t>
  </si>
  <si>
    <t>Sum</t>
  </si>
  <si>
    <t>- Baneleie senior</t>
  </si>
  <si>
    <t>- Baneleie junior</t>
  </si>
  <si>
    <t>Turneringer</t>
  </si>
  <si>
    <t>Tilskudd</t>
  </si>
  <si>
    <t>Treningsavgifter</t>
  </si>
  <si>
    <t>NGF-medlemsavgift</t>
  </si>
  <si>
    <t>Turneringsutgifter</t>
  </si>
  <si>
    <t>Driftsresultat</t>
  </si>
  <si>
    <t>Finansielle poster</t>
  </si>
  <si>
    <t>Renteinntekter</t>
  </si>
  <si>
    <t>Resultat</t>
  </si>
  <si>
    <t>Klubb</t>
  </si>
  <si>
    <t>Park</t>
  </si>
  <si>
    <t>Juniorer:</t>
  </si>
  <si>
    <t>Studenter</t>
  </si>
  <si>
    <t>Sponsorer</t>
  </si>
  <si>
    <t>Æresmedlemmer</t>
  </si>
  <si>
    <t>20 til 21 år</t>
  </si>
  <si>
    <t>Andre inntekter</t>
  </si>
  <si>
    <t>Grasrotandel</t>
  </si>
  <si>
    <t>Bingo</t>
  </si>
  <si>
    <t>budsjett</t>
  </si>
  <si>
    <t>Momskompensasjon</t>
  </si>
  <si>
    <t>Markedsføring/rekruttering</t>
  </si>
  <si>
    <t>Driving Range</t>
  </si>
  <si>
    <t>Seniorer:</t>
  </si>
  <si>
    <t>M/spillerett</t>
  </si>
  <si>
    <t>U/spillerett</t>
  </si>
  <si>
    <t>Utleiere</t>
  </si>
  <si>
    <t>Leietagere</t>
  </si>
  <si>
    <t>Ansatte/garantister</t>
  </si>
  <si>
    <t>Tilgang</t>
  </si>
  <si>
    <t>Avgang</t>
  </si>
  <si>
    <t>Netto</t>
  </si>
  <si>
    <t>På prøve</t>
  </si>
  <si>
    <t>Greenfee</t>
  </si>
  <si>
    <t>Tap på krav</t>
  </si>
  <si>
    <t>Nettoresultat</t>
  </si>
  <si>
    <t>IKT</t>
  </si>
  <si>
    <t>Profesjonelle</t>
  </si>
  <si>
    <t>Kostnader</t>
  </si>
  <si>
    <t>Totale inntekter</t>
  </si>
  <si>
    <t>Totale kostnader</t>
  </si>
  <si>
    <t>Andre kostnader</t>
  </si>
  <si>
    <t>T.o.m. 13 år</t>
  </si>
  <si>
    <t>14 - 19 år</t>
  </si>
  <si>
    <t>regnskap</t>
  </si>
  <si>
    <t>Simulator</t>
  </si>
  <si>
    <t>Forslag til budsjett 2023 Moss &amp; Rygge Golfklubb</t>
  </si>
  <si>
    <t>Årsavgift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</si>
</sst>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_(* #,##0_);_(* \(#,##0\);_(* \-??_);_(@_)"/>
  </numFmts>
  <fonts count="9" x14ac:knownFonts="1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165" fontId="0" fillId="0" borderId="0" xfId="1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3" fontId="1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7" fillId="0" borderId="0" xfId="0" applyFont="1"/>
    <xf numFmtId="165" fontId="6" fillId="0" borderId="0" xfId="1" quotePrefix="1" applyNumberFormat="1" applyAlignment="1">
      <alignment horizontal="left"/>
    </xf>
    <xf numFmtId="165" fontId="6" fillId="0" borderId="0" xfId="1" applyNumberFormat="1"/>
    <xf numFmtId="165" fontId="6" fillId="0" borderId="0" xfId="1" applyNumberFormat="1" applyAlignment="1">
      <alignment horizontal="center"/>
    </xf>
    <xf numFmtId="165" fontId="6" fillId="0" borderId="0" xfId="1" applyNumberFormat="1" applyFill="1" applyBorder="1" applyAlignment="1" applyProtection="1"/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165" fontId="0" fillId="0" borderId="0" xfId="0" applyNumberFormat="1"/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6" fillId="0" borderId="3" xfId="1" applyNumberFormat="1" applyBorder="1"/>
    <xf numFmtId="165" fontId="0" fillId="0" borderId="2" xfId="1" applyNumberFormat="1" applyFont="1" applyBorder="1"/>
    <xf numFmtId="165" fontId="6" fillId="0" borderId="2" xfId="1" applyNumberFormat="1" applyBorder="1"/>
    <xf numFmtId="165" fontId="6" fillId="0" borderId="4" xfId="1" applyNumberFormat="1" applyBorder="1"/>
    <xf numFmtId="165" fontId="6" fillId="0" borderId="5" xfId="1" applyNumberFormat="1" applyBorder="1"/>
    <xf numFmtId="165" fontId="0" fillId="0" borderId="4" xfId="1" applyNumberFormat="1" applyFont="1" applyBorder="1" applyAlignment="1">
      <alignment horizontal="center"/>
    </xf>
    <xf numFmtId="0" fontId="5" fillId="0" borderId="6" xfId="0" applyFont="1" applyBorder="1"/>
    <xf numFmtId="165" fontId="6" fillId="0" borderId="7" xfId="1" applyNumberFormat="1" applyBorder="1"/>
    <xf numFmtId="165" fontId="6" fillId="0" borderId="8" xfId="1" applyNumberFormat="1" applyBorder="1"/>
    <xf numFmtId="165" fontId="6" fillId="0" borderId="0" xfId="1" applyNumberFormat="1" applyBorder="1"/>
    <xf numFmtId="165" fontId="0" fillId="0" borderId="0" xfId="1" applyNumberFormat="1" applyFont="1" applyBorder="1" applyAlignment="1">
      <alignment horizontal="center"/>
    </xf>
    <xf numFmtId="165" fontId="6" fillId="0" borderId="0" xfId="1" applyNumberForma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workbookViewId="0">
      <selection activeCell="E32" sqref="E32"/>
    </sheetView>
  </sheetViews>
  <sheetFormatPr baseColWidth="10" defaultColWidth="10.81640625" defaultRowHeight="13.5" x14ac:dyDescent="0.3"/>
  <cols>
    <col min="1" max="1" width="10.81640625" style="3"/>
    <col min="2" max="2" width="29.1796875" style="3" customWidth="1"/>
    <col min="3" max="3" width="15.81640625" style="3" bestFit="1" customWidth="1"/>
    <col min="4" max="4" width="12.453125" style="9" customWidth="1"/>
    <col min="5" max="5" width="14.1796875" style="3" bestFit="1" customWidth="1"/>
    <col min="6" max="6" width="12.453125" style="9" customWidth="1"/>
    <col min="7" max="10" width="10.81640625" style="3"/>
    <col min="11" max="11" width="12.1796875" style="3" bestFit="1" customWidth="1"/>
    <col min="12" max="16384" width="10.81640625" style="3"/>
  </cols>
  <sheetData>
    <row r="1" spans="1:12" ht="17.5" x14ac:dyDescent="0.35">
      <c r="B1" s="11" t="s">
        <v>53</v>
      </c>
    </row>
    <row r="2" spans="1:12" ht="14" thickBot="1" x14ac:dyDescent="0.35">
      <c r="D2" s="29"/>
      <c r="F2" s="29"/>
    </row>
    <row r="3" spans="1:12" x14ac:dyDescent="0.3">
      <c r="C3" s="21">
        <v>2022</v>
      </c>
      <c r="E3" s="21">
        <v>2023</v>
      </c>
      <c r="G3" s="22"/>
    </row>
    <row r="4" spans="1:12" x14ac:dyDescent="0.3">
      <c r="C4" s="22" t="s">
        <v>51</v>
      </c>
      <c r="D4" s="3" t="s">
        <v>0</v>
      </c>
      <c r="E4" s="22" t="s">
        <v>26</v>
      </c>
      <c r="F4" s="3" t="s">
        <v>0</v>
      </c>
      <c r="G4" s="22"/>
    </row>
    <row r="5" spans="1:12" ht="15.5" thickBot="1" x14ac:dyDescent="0.35">
      <c r="A5" s="4"/>
      <c r="C5" s="28"/>
      <c r="D5" s="27"/>
      <c r="E5" s="28"/>
      <c r="F5" s="27"/>
      <c r="J5" s="5"/>
      <c r="L5" s="6"/>
    </row>
    <row r="6" spans="1:12" ht="15" x14ac:dyDescent="0.3">
      <c r="A6" s="4" t="s">
        <v>1</v>
      </c>
      <c r="C6" s="24"/>
      <c r="D6" s="23"/>
      <c r="E6" s="25"/>
      <c r="F6" s="23"/>
      <c r="J6" s="5"/>
      <c r="L6" s="6"/>
    </row>
    <row r="7" spans="1:12" x14ac:dyDescent="0.3">
      <c r="B7" s="6" t="s">
        <v>2</v>
      </c>
      <c r="C7" s="25">
        <f>C9-C8</f>
        <v>6950875</v>
      </c>
      <c r="D7" s="23"/>
      <c r="E7" s="25">
        <f>ROUND(Forutsetninger!$K$19,-3)</f>
        <v>6998000</v>
      </c>
      <c r="F7" s="23"/>
      <c r="J7" s="7"/>
      <c r="L7" s="7"/>
    </row>
    <row r="8" spans="1:12" x14ac:dyDescent="0.3">
      <c r="B8" s="6" t="s">
        <v>3</v>
      </c>
      <c r="C8" s="25">
        <v>159700</v>
      </c>
      <c r="D8" s="23">
        <f>C8</f>
        <v>159700</v>
      </c>
      <c r="E8" s="25">
        <f>ROUND(Forutsetninger!$K$25,-3)</f>
        <v>102000</v>
      </c>
      <c r="F8" s="23">
        <f>E8</f>
        <v>102000</v>
      </c>
      <c r="J8" s="7"/>
      <c r="L8" s="7"/>
    </row>
    <row r="9" spans="1:12" x14ac:dyDescent="0.3">
      <c r="B9" s="8" t="s">
        <v>4</v>
      </c>
      <c r="C9" s="25">
        <v>7110575</v>
      </c>
      <c r="D9" s="23">
        <f>SUM(D7:D8)</f>
        <v>159700</v>
      </c>
      <c r="E9" s="25">
        <f>SUM(E7:E8)</f>
        <v>7100000</v>
      </c>
      <c r="F9" s="23">
        <f>SUM(F7:F8)</f>
        <v>102000</v>
      </c>
      <c r="J9" s="7"/>
      <c r="L9" s="7"/>
    </row>
    <row r="10" spans="1:12" x14ac:dyDescent="0.3">
      <c r="B10" s="6" t="s">
        <v>40</v>
      </c>
      <c r="C10" s="25">
        <v>2183792</v>
      </c>
      <c r="D10" s="23"/>
      <c r="E10" s="25">
        <v>2000000</v>
      </c>
      <c r="F10" s="23"/>
      <c r="J10" s="7"/>
      <c r="L10" s="7"/>
    </row>
    <row r="11" spans="1:12" x14ac:dyDescent="0.3">
      <c r="B11" s="6" t="s">
        <v>29</v>
      </c>
      <c r="C11" s="25">
        <v>687833</v>
      </c>
      <c r="D11" s="23"/>
      <c r="E11" s="25">
        <v>550000</v>
      </c>
      <c r="F11" s="23"/>
      <c r="J11" s="7"/>
      <c r="L11" s="7"/>
    </row>
    <row r="12" spans="1:12" x14ac:dyDescent="0.3">
      <c r="B12" s="6" t="s">
        <v>52</v>
      </c>
      <c r="C12" s="25">
        <v>266896</v>
      </c>
      <c r="D12" s="23"/>
      <c r="E12" s="25">
        <v>300000</v>
      </c>
      <c r="F12" s="23"/>
      <c r="J12" s="7"/>
      <c r="L12" s="7"/>
    </row>
    <row r="13" spans="1:12" x14ac:dyDescent="0.3">
      <c r="B13" s="5" t="s">
        <v>7</v>
      </c>
      <c r="C13" s="25">
        <v>85900</v>
      </c>
      <c r="D13" s="23"/>
      <c r="E13" s="25">
        <v>80000</v>
      </c>
      <c r="F13" s="23"/>
    </row>
    <row r="14" spans="1:12" x14ac:dyDescent="0.3">
      <c r="B14" s="5" t="s">
        <v>9</v>
      </c>
      <c r="C14" s="25">
        <v>26500</v>
      </c>
      <c r="D14" s="23"/>
      <c r="E14" s="25">
        <v>15000</v>
      </c>
      <c r="F14" s="23"/>
    </row>
    <row r="15" spans="1:12" x14ac:dyDescent="0.3">
      <c r="B15" s="5" t="s">
        <v>8</v>
      </c>
      <c r="C15" s="25">
        <v>83875</v>
      </c>
      <c r="D15" s="32"/>
      <c r="E15" s="25">
        <v>25000</v>
      </c>
      <c r="F15" s="23"/>
    </row>
    <row r="16" spans="1:12" x14ac:dyDescent="0.3">
      <c r="B16" s="5" t="s">
        <v>20</v>
      </c>
      <c r="C16" s="25"/>
      <c r="D16" s="23">
        <v>0</v>
      </c>
      <c r="E16" s="25"/>
      <c r="F16" s="23"/>
    </row>
    <row r="17" spans="1:8" x14ac:dyDescent="0.3">
      <c r="B17" s="5" t="s">
        <v>25</v>
      </c>
      <c r="C17" s="25">
        <v>126123</v>
      </c>
      <c r="D17" s="23"/>
      <c r="E17" s="25">
        <v>100000</v>
      </c>
      <c r="F17" s="23"/>
    </row>
    <row r="18" spans="1:8" x14ac:dyDescent="0.3">
      <c r="B18" s="5" t="s">
        <v>24</v>
      </c>
      <c r="C18" s="25">
        <v>171359</v>
      </c>
      <c r="D18" s="23"/>
      <c r="E18" s="25">
        <v>150000</v>
      </c>
      <c r="F18" s="23"/>
    </row>
    <row r="19" spans="1:8" x14ac:dyDescent="0.3">
      <c r="B19" s="5" t="s">
        <v>27</v>
      </c>
      <c r="C19" s="25">
        <v>732431</v>
      </c>
      <c r="D19" s="23"/>
      <c r="E19" s="25">
        <v>700000</v>
      </c>
      <c r="F19" s="23"/>
    </row>
    <row r="20" spans="1:8" ht="14" thickBot="1" x14ac:dyDescent="0.35">
      <c r="B20" s="5" t="s">
        <v>23</v>
      </c>
      <c r="C20" s="25">
        <v>100000</v>
      </c>
      <c r="D20" s="23"/>
      <c r="E20" s="25"/>
      <c r="F20" s="23"/>
    </row>
    <row r="21" spans="1:8" ht="14" thickBot="1" x14ac:dyDescent="0.35">
      <c r="B21" s="5" t="s">
        <v>46</v>
      </c>
      <c r="C21" s="30">
        <f>SUM(C9:C20)</f>
        <v>11575284</v>
      </c>
      <c r="D21" s="31">
        <f>SUM(D9:D20)</f>
        <v>159700</v>
      </c>
      <c r="E21" s="30">
        <f>SUM(E9:E20)</f>
        <v>11020000</v>
      </c>
      <c r="F21" s="31">
        <f>SUM(F9:F20)</f>
        <v>102000</v>
      </c>
    </row>
    <row r="22" spans="1:8" x14ac:dyDescent="0.3">
      <c r="C22" s="25"/>
      <c r="D22" s="23"/>
      <c r="E22" s="25"/>
      <c r="F22" s="23"/>
    </row>
    <row r="23" spans="1:8" ht="15" x14ac:dyDescent="0.3">
      <c r="A23" s="4" t="s">
        <v>45</v>
      </c>
      <c r="C23" s="25"/>
      <c r="D23" s="23"/>
      <c r="E23" s="25"/>
      <c r="F23" s="23"/>
    </row>
    <row r="24" spans="1:8" x14ac:dyDescent="0.3">
      <c r="B24" s="6" t="s">
        <v>5</v>
      </c>
      <c r="C24" s="25">
        <v>4312531</v>
      </c>
      <c r="D24" s="23"/>
      <c r="E24" s="25">
        <f>ROUND(Forutsetninger!$J$19,-3)</f>
        <v>6281000</v>
      </c>
      <c r="F24" s="23"/>
    </row>
    <row r="25" spans="1:8" x14ac:dyDescent="0.3">
      <c r="B25" s="6" t="s">
        <v>6</v>
      </c>
      <c r="C25" s="25">
        <f>109*650</f>
        <v>70850</v>
      </c>
      <c r="D25" s="23">
        <f>C25</f>
        <v>70850</v>
      </c>
      <c r="E25" s="25">
        <f>ROUND(Forutsetninger!$J$25,-3)</f>
        <v>58000</v>
      </c>
      <c r="F25" s="23">
        <v>20000</v>
      </c>
    </row>
    <row r="26" spans="1:8" x14ac:dyDescent="0.3">
      <c r="B26" s="8" t="s">
        <v>4</v>
      </c>
      <c r="C26" s="25">
        <f>8735198-C10-C11</f>
        <v>5863573</v>
      </c>
      <c r="D26" s="23">
        <f>SUM(D24:D25)</f>
        <v>70850</v>
      </c>
      <c r="E26" s="25">
        <f>SUM(E24:E25)</f>
        <v>6339000</v>
      </c>
      <c r="F26" s="23">
        <f>SUM(F24:F25)</f>
        <v>20000</v>
      </c>
    </row>
    <row r="27" spans="1:8" x14ac:dyDescent="0.3">
      <c r="B27" s="6" t="s">
        <v>40</v>
      </c>
      <c r="C27" s="25">
        <f>C10</f>
        <v>2183792</v>
      </c>
      <c r="D27" s="23"/>
      <c r="E27" s="25">
        <f>E10</f>
        <v>2000000</v>
      </c>
      <c r="F27" s="23"/>
    </row>
    <row r="28" spans="1:8" x14ac:dyDescent="0.3">
      <c r="B28" s="6" t="s">
        <v>29</v>
      </c>
      <c r="C28" s="25">
        <f>C11</f>
        <v>687833</v>
      </c>
      <c r="D28" s="23"/>
      <c r="E28" s="25">
        <f>E11</f>
        <v>550000</v>
      </c>
      <c r="F28" s="23"/>
    </row>
    <row r="29" spans="1:8" x14ac:dyDescent="0.3">
      <c r="B29" s="5" t="s">
        <v>10</v>
      </c>
      <c r="C29" s="25">
        <v>419920</v>
      </c>
      <c r="D29" s="23"/>
      <c r="E29" s="25">
        <f>ROUND(Forutsetninger!$C$29,-3)</f>
        <v>416000</v>
      </c>
      <c r="F29" s="23"/>
    </row>
    <row r="30" spans="1:8" x14ac:dyDescent="0.3">
      <c r="B30" s="5" t="s">
        <v>11</v>
      </c>
      <c r="C30" s="25">
        <v>220597</v>
      </c>
      <c r="D30" s="23">
        <v>169000</v>
      </c>
      <c r="E30" s="25">
        <v>100000</v>
      </c>
      <c r="F30" s="23">
        <v>30000</v>
      </c>
      <c r="H30" s="7"/>
    </row>
    <row r="31" spans="1:8" x14ac:dyDescent="0.3">
      <c r="B31" s="12" t="s">
        <v>28</v>
      </c>
      <c r="C31" s="25">
        <v>188002</v>
      </c>
      <c r="D31" s="23"/>
      <c r="E31" s="25">
        <v>150000</v>
      </c>
      <c r="F31" s="23"/>
      <c r="H31" s="7"/>
    </row>
    <row r="32" spans="1:8" ht="14" thickBot="1" x14ac:dyDescent="0.35">
      <c r="B32" s="6" t="s">
        <v>48</v>
      </c>
      <c r="C32" s="25">
        <v>223488</v>
      </c>
      <c r="D32" s="23"/>
      <c r="E32" s="25">
        <v>200000</v>
      </c>
      <c r="F32" s="23"/>
    </row>
    <row r="33" spans="1:6" ht="14" thickBot="1" x14ac:dyDescent="0.35">
      <c r="B33" s="5" t="s">
        <v>47</v>
      </c>
      <c r="C33" s="30">
        <f>SUM(C26:C32)</f>
        <v>9787205</v>
      </c>
      <c r="D33" s="31">
        <f>SUM(D26:D32)</f>
        <v>239850</v>
      </c>
      <c r="E33" s="30">
        <f>SUM(E26:E32)</f>
        <v>9755000</v>
      </c>
      <c r="F33" s="31">
        <f>SUM(F26:F32)</f>
        <v>50000</v>
      </c>
    </row>
    <row r="34" spans="1:6" ht="14" thickBot="1" x14ac:dyDescent="0.35">
      <c r="C34" s="25"/>
      <c r="D34" s="23"/>
      <c r="E34" s="25"/>
      <c r="F34" s="23"/>
    </row>
    <row r="35" spans="1:6" ht="15.5" thickBot="1" x14ac:dyDescent="0.35">
      <c r="A35" s="4" t="s">
        <v>12</v>
      </c>
      <c r="C35" s="30">
        <f>C21-C33</f>
        <v>1788079</v>
      </c>
      <c r="D35" s="31">
        <f>D21-D33</f>
        <v>-80150</v>
      </c>
      <c r="E35" s="30">
        <f>E21-E33</f>
        <v>1265000</v>
      </c>
      <c r="F35" s="31">
        <f>F21-F33</f>
        <v>52000</v>
      </c>
    </row>
    <row r="36" spans="1:6" x14ac:dyDescent="0.3">
      <c r="C36" s="25"/>
      <c r="D36" s="23"/>
      <c r="E36" s="25"/>
      <c r="F36" s="23"/>
    </row>
    <row r="37" spans="1:6" ht="15" x14ac:dyDescent="0.3">
      <c r="A37" s="4" t="s">
        <v>13</v>
      </c>
      <c r="C37" s="25"/>
      <c r="D37" s="23"/>
      <c r="F37" s="23"/>
    </row>
    <row r="38" spans="1:6" x14ac:dyDescent="0.3">
      <c r="B38" s="5" t="s">
        <v>14</v>
      </c>
      <c r="C38" s="25"/>
      <c r="D38" s="23"/>
      <c r="E38" s="25"/>
      <c r="F38" s="23"/>
    </row>
    <row r="39" spans="1:6" x14ac:dyDescent="0.3">
      <c r="C39" s="25"/>
      <c r="D39" s="23"/>
      <c r="E39" s="25"/>
      <c r="F39" s="23"/>
    </row>
    <row r="40" spans="1:6" ht="15" x14ac:dyDescent="0.3">
      <c r="A40" s="4" t="s">
        <v>15</v>
      </c>
      <c r="C40" s="25">
        <f>C35+C38</f>
        <v>1788079</v>
      </c>
      <c r="D40" s="23">
        <f>D35+D38</f>
        <v>-80150</v>
      </c>
      <c r="E40" s="25">
        <f>E35+E38</f>
        <v>1265000</v>
      </c>
      <c r="F40" s="23">
        <f>F35+F38</f>
        <v>52000</v>
      </c>
    </row>
    <row r="41" spans="1:6" x14ac:dyDescent="0.3">
      <c r="C41" s="25"/>
      <c r="D41" s="23"/>
      <c r="E41" s="25"/>
      <c r="F41" s="23"/>
    </row>
    <row r="42" spans="1:6" ht="15" x14ac:dyDescent="0.3">
      <c r="A42" s="4" t="s">
        <v>41</v>
      </c>
      <c r="C42" s="25">
        <v>-8192</v>
      </c>
      <c r="D42" s="23"/>
      <c r="E42" s="25"/>
      <c r="F42" s="23"/>
    </row>
    <row r="43" spans="1:6" ht="15" x14ac:dyDescent="0.3">
      <c r="A43" s="4"/>
      <c r="C43" s="25"/>
      <c r="D43" s="23"/>
      <c r="E43" s="25"/>
      <c r="F43" s="23"/>
    </row>
    <row r="44" spans="1:6" ht="15.5" thickBot="1" x14ac:dyDescent="0.35">
      <c r="A44" s="4" t="s">
        <v>42</v>
      </c>
      <c r="C44" s="26">
        <f>C40-C42</f>
        <v>1796271</v>
      </c>
      <c r="D44" s="27"/>
      <c r="E44" s="26">
        <f>E40-E42</f>
        <v>1265000</v>
      </c>
      <c r="F44" s="27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scale="8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N45"/>
  <sheetViews>
    <sheetView topLeftCell="A6" workbookViewId="0">
      <selection activeCell="E21" sqref="E21"/>
    </sheetView>
  </sheetViews>
  <sheetFormatPr baseColWidth="10" defaultRowHeight="12.5" x14ac:dyDescent="0.25"/>
  <cols>
    <col min="1" max="1" width="4.453125" customWidth="1"/>
    <col min="3" max="8" width="11.453125" style="15" customWidth="1"/>
    <col min="9" max="11" width="12.81640625" style="15" customWidth="1"/>
    <col min="12" max="12" width="6.453125" customWidth="1"/>
  </cols>
  <sheetData>
    <row r="3" spans="2:14" x14ac:dyDescent="0.25">
      <c r="C3" s="14"/>
      <c r="D3" s="14"/>
      <c r="E3" s="14"/>
      <c r="F3" s="14"/>
    </row>
    <row r="5" spans="2:14" x14ac:dyDescent="0.25">
      <c r="G5" s="33" t="s">
        <v>54</v>
      </c>
      <c r="H5" s="34"/>
    </row>
    <row r="6" spans="2:14" x14ac:dyDescent="0.25">
      <c r="D6" s="15" t="s">
        <v>36</v>
      </c>
      <c r="E6" s="15" t="s">
        <v>37</v>
      </c>
      <c r="F6" s="15" t="s">
        <v>38</v>
      </c>
      <c r="G6" s="16" t="s">
        <v>16</v>
      </c>
      <c r="H6" s="16" t="s">
        <v>17</v>
      </c>
    </row>
    <row r="7" spans="2:14" ht="13" x14ac:dyDescent="0.3">
      <c r="B7" s="13" t="s">
        <v>30</v>
      </c>
      <c r="G7" s="16"/>
      <c r="H7" s="16"/>
    </row>
    <row r="8" spans="2:14" ht="13.5" x14ac:dyDescent="0.3">
      <c r="B8" t="s">
        <v>31</v>
      </c>
      <c r="C8" s="15">
        <f>207+311+111</f>
        <v>629</v>
      </c>
      <c r="D8" s="15">
        <v>20</v>
      </c>
      <c r="F8" s="15">
        <f>C8+D8-E8</f>
        <v>649</v>
      </c>
      <c r="G8" s="17">
        <v>650</v>
      </c>
      <c r="H8" s="17">
        <f>N8-G8</f>
        <v>7850</v>
      </c>
      <c r="I8" s="17">
        <f>F8*G8</f>
        <v>421850</v>
      </c>
      <c r="J8" s="17">
        <f>F8*H8</f>
        <v>5094650</v>
      </c>
      <c r="K8" s="17">
        <f t="shared" ref="K8:K15" si="0">I8+J8</f>
        <v>5516500</v>
      </c>
      <c r="L8" s="2"/>
      <c r="N8" s="3">
        <v>8500</v>
      </c>
    </row>
    <row r="9" spans="2:14" ht="13.5" x14ac:dyDescent="0.3">
      <c r="B9" t="s">
        <v>32</v>
      </c>
      <c r="C9" s="15">
        <v>201</v>
      </c>
      <c r="F9" s="15">
        <f t="shared" ref="F9:F18" si="1">C9+D9-E9</f>
        <v>201</v>
      </c>
      <c r="G9" s="17">
        <v>650</v>
      </c>
      <c r="H9" s="17">
        <f t="shared" ref="H9:H18" si="2">N9-G9</f>
        <v>1350</v>
      </c>
      <c r="I9" s="17">
        <f t="shared" ref="I9:I18" si="3">F9*G9</f>
        <v>130650</v>
      </c>
      <c r="J9" s="17">
        <f t="shared" ref="J9:J18" si="4">F9*H9</f>
        <v>271350</v>
      </c>
      <c r="K9" s="17">
        <f t="shared" si="0"/>
        <v>402000</v>
      </c>
      <c r="L9" s="2"/>
      <c r="N9" s="3">
        <v>2000</v>
      </c>
    </row>
    <row r="10" spans="2:14" ht="13.5" x14ac:dyDescent="0.3">
      <c r="B10" t="s">
        <v>39</v>
      </c>
      <c r="C10" s="15">
        <v>122</v>
      </c>
      <c r="D10" s="15">
        <v>20</v>
      </c>
      <c r="F10" s="15">
        <f t="shared" si="1"/>
        <v>142</v>
      </c>
      <c r="G10" s="17">
        <v>650</v>
      </c>
      <c r="H10" s="17">
        <f t="shared" si="2"/>
        <v>4850</v>
      </c>
      <c r="I10" s="17">
        <f t="shared" si="3"/>
        <v>92300</v>
      </c>
      <c r="J10" s="17">
        <f t="shared" si="4"/>
        <v>688700</v>
      </c>
      <c r="K10" s="17">
        <f t="shared" si="0"/>
        <v>781000</v>
      </c>
      <c r="L10" s="2"/>
      <c r="N10" s="3">
        <v>5500</v>
      </c>
    </row>
    <row r="11" spans="2:14" ht="13.5" x14ac:dyDescent="0.3">
      <c r="B11" t="s">
        <v>33</v>
      </c>
      <c r="C11" s="15">
        <v>0</v>
      </c>
      <c r="F11" s="15">
        <f t="shared" si="1"/>
        <v>0</v>
      </c>
      <c r="G11" s="17">
        <v>650</v>
      </c>
      <c r="H11" s="17">
        <f t="shared" si="2"/>
        <v>1350</v>
      </c>
      <c r="I11" s="17">
        <f t="shared" si="3"/>
        <v>0</v>
      </c>
      <c r="J11" s="17">
        <f t="shared" si="4"/>
        <v>0</v>
      </c>
      <c r="K11" s="17">
        <f t="shared" si="0"/>
        <v>0</v>
      </c>
      <c r="L11" s="2"/>
      <c r="N11" s="3">
        <v>2000</v>
      </c>
    </row>
    <row r="12" spans="2:14" ht="13.5" x14ac:dyDescent="0.3">
      <c r="B12" t="s">
        <v>34</v>
      </c>
      <c r="F12" s="15">
        <f t="shared" si="1"/>
        <v>0</v>
      </c>
      <c r="G12" s="17">
        <v>650</v>
      </c>
      <c r="H12" s="17">
        <f t="shared" si="2"/>
        <v>7850</v>
      </c>
      <c r="I12" s="17">
        <f t="shared" si="3"/>
        <v>0</v>
      </c>
      <c r="J12" s="17">
        <f t="shared" si="4"/>
        <v>0</v>
      </c>
      <c r="K12" s="17">
        <f t="shared" si="0"/>
        <v>0</v>
      </c>
      <c r="L12" s="2"/>
      <c r="N12" s="3">
        <v>8500</v>
      </c>
    </row>
    <row r="13" spans="2:14" ht="13.5" x14ac:dyDescent="0.3">
      <c r="B13" s="10" t="s">
        <v>35</v>
      </c>
      <c r="C13" s="15">
        <f>20+32</f>
        <v>52</v>
      </c>
      <c r="F13" s="15">
        <f t="shared" si="1"/>
        <v>52</v>
      </c>
      <c r="G13" s="17">
        <v>650</v>
      </c>
      <c r="H13" s="17">
        <f t="shared" si="2"/>
        <v>100</v>
      </c>
      <c r="I13" s="17">
        <f t="shared" si="3"/>
        <v>33800</v>
      </c>
      <c r="J13" s="17">
        <f t="shared" si="4"/>
        <v>5200</v>
      </c>
      <c r="K13" s="17">
        <f t="shared" si="0"/>
        <v>39000</v>
      </c>
      <c r="L13" s="2"/>
      <c r="N13" s="3">
        <v>750</v>
      </c>
    </row>
    <row r="14" spans="2:14" x14ac:dyDescent="0.25">
      <c r="B14" t="s">
        <v>20</v>
      </c>
      <c r="C14" s="15">
        <v>40</v>
      </c>
      <c r="F14" s="15">
        <f t="shared" si="1"/>
        <v>40</v>
      </c>
      <c r="G14" s="17"/>
      <c r="H14" s="17">
        <f t="shared" si="2"/>
        <v>0</v>
      </c>
      <c r="I14" s="17">
        <f t="shared" si="3"/>
        <v>0</v>
      </c>
      <c r="J14" s="17">
        <f t="shared" si="4"/>
        <v>0</v>
      </c>
      <c r="K14" s="17"/>
      <c r="L14" s="2"/>
    </row>
    <row r="15" spans="2:14" ht="13.5" x14ac:dyDescent="0.3">
      <c r="B15" t="s">
        <v>19</v>
      </c>
      <c r="C15" s="15">
        <v>38</v>
      </c>
      <c r="F15" s="15">
        <f t="shared" si="1"/>
        <v>38</v>
      </c>
      <c r="G15" s="17">
        <v>650</v>
      </c>
      <c r="H15" s="17">
        <f t="shared" si="2"/>
        <v>4050</v>
      </c>
      <c r="I15" s="17">
        <f t="shared" si="3"/>
        <v>24700</v>
      </c>
      <c r="J15" s="17">
        <f t="shared" si="4"/>
        <v>153900</v>
      </c>
      <c r="K15" s="17">
        <f t="shared" si="0"/>
        <v>178600</v>
      </c>
      <c r="L15" s="2"/>
      <c r="N15" s="3">
        <v>4700</v>
      </c>
    </row>
    <row r="16" spans="2:14" ht="13.5" x14ac:dyDescent="0.3">
      <c r="B16" t="s">
        <v>44</v>
      </c>
      <c r="C16" s="15">
        <v>1</v>
      </c>
      <c r="F16" s="15">
        <f t="shared" si="1"/>
        <v>1</v>
      </c>
      <c r="G16" s="17">
        <v>650</v>
      </c>
      <c r="H16" s="17">
        <f t="shared" si="2"/>
        <v>850</v>
      </c>
      <c r="I16" s="17">
        <f t="shared" si="3"/>
        <v>650</v>
      </c>
      <c r="J16" s="17">
        <f t="shared" si="4"/>
        <v>850</v>
      </c>
      <c r="K16" s="17">
        <f t="shared" ref="K16" si="5">I16+J16</f>
        <v>1500</v>
      </c>
      <c r="L16" s="2"/>
      <c r="N16" s="3">
        <v>1500</v>
      </c>
    </row>
    <row r="17" spans="2:14" x14ac:dyDescent="0.25">
      <c r="B17" t="s">
        <v>21</v>
      </c>
      <c r="C17" s="15">
        <v>4</v>
      </c>
      <c r="F17" s="15">
        <f t="shared" si="1"/>
        <v>4</v>
      </c>
      <c r="G17" s="17"/>
      <c r="H17" s="17">
        <f t="shared" si="2"/>
        <v>0</v>
      </c>
      <c r="I17" s="17">
        <f t="shared" si="3"/>
        <v>0</v>
      </c>
      <c r="J17" s="17">
        <f t="shared" si="4"/>
        <v>0</v>
      </c>
      <c r="K17" s="17"/>
      <c r="L17" s="2"/>
    </row>
    <row r="18" spans="2:14" x14ac:dyDescent="0.25">
      <c r="B18" s="10" t="s">
        <v>22</v>
      </c>
      <c r="C18" s="15">
        <v>21</v>
      </c>
      <c r="F18" s="15">
        <f t="shared" si="1"/>
        <v>21</v>
      </c>
      <c r="G18" s="17">
        <v>650</v>
      </c>
      <c r="H18" s="17">
        <f t="shared" si="2"/>
        <v>3150</v>
      </c>
      <c r="I18" s="17">
        <f t="shared" si="3"/>
        <v>13650</v>
      </c>
      <c r="J18" s="17">
        <f t="shared" si="4"/>
        <v>66150</v>
      </c>
      <c r="K18" s="17">
        <f>I18+J18</f>
        <v>79800</v>
      </c>
      <c r="L18" s="2"/>
      <c r="N18">
        <v>3800</v>
      </c>
    </row>
    <row r="19" spans="2:14" x14ac:dyDescent="0.25">
      <c r="C19" s="15">
        <f>SUM(C8:C18)</f>
        <v>1108</v>
      </c>
      <c r="D19" s="15">
        <f t="shared" ref="D19:F19" si="6">SUM(D8:D18)</f>
        <v>40</v>
      </c>
      <c r="E19" s="15">
        <f t="shared" si="6"/>
        <v>0</v>
      </c>
      <c r="F19" s="15">
        <f t="shared" si="6"/>
        <v>1148</v>
      </c>
      <c r="I19" s="15">
        <f t="shared" ref="I19" si="7">SUM(I8:I18)</f>
        <v>717600</v>
      </c>
      <c r="J19" s="15">
        <f t="shared" ref="J19:K19" si="8">SUM(J8:J18)</f>
        <v>6280800</v>
      </c>
      <c r="K19" s="15">
        <f t="shared" si="8"/>
        <v>6998400</v>
      </c>
      <c r="L19" s="2"/>
    </row>
    <row r="20" spans="2:14" x14ac:dyDescent="0.25">
      <c r="G20" s="17"/>
      <c r="H20" s="17"/>
      <c r="I20" s="17"/>
      <c r="J20" s="17"/>
      <c r="K20" s="17"/>
      <c r="L20" s="2"/>
    </row>
    <row r="21" spans="2:14" ht="13" x14ac:dyDescent="0.3">
      <c r="B21" s="13" t="s">
        <v>18</v>
      </c>
      <c r="G21" s="17"/>
      <c r="H21" s="17"/>
      <c r="I21" s="17"/>
      <c r="J21" s="17"/>
      <c r="K21" s="17"/>
      <c r="L21" s="2"/>
    </row>
    <row r="22" spans="2:14" x14ac:dyDescent="0.25">
      <c r="B22" t="s">
        <v>49</v>
      </c>
      <c r="C22" s="15">
        <v>13</v>
      </c>
      <c r="F22" s="15">
        <f t="shared" ref="F22:F23" si="9">C22+D22-E22</f>
        <v>13</v>
      </c>
      <c r="G22" s="17">
        <v>500</v>
      </c>
      <c r="H22" s="17"/>
      <c r="I22" s="17">
        <f>F22*G22</f>
        <v>6500</v>
      </c>
      <c r="J22" s="17">
        <f>C22*H22</f>
        <v>0</v>
      </c>
      <c r="K22" s="17">
        <f>I22+J22</f>
        <v>6500</v>
      </c>
      <c r="L22" s="2"/>
      <c r="N22">
        <v>500</v>
      </c>
    </row>
    <row r="23" spans="2:14" ht="13.5" x14ac:dyDescent="0.3">
      <c r="B23" s="1" t="s">
        <v>50</v>
      </c>
      <c r="C23" s="15">
        <v>68</v>
      </c>
      <c r="F23" s="15">
        <f t="shared" si="9"/>
        <v>68</v>
      </c>
      <c r="G23" s="17">
        <v>650</v>
      </c>
      <c r="H23" s="17">
        <f t="shared" ref="H23" si="10">N23-G23</f>
        <v>850</v>
      </c>
      <c r="I23" s="17">
        <f>C23*G23</f>
        <v>44200</v>
      </c>
      <c r="J23" s="17">
        <f>F23*H23</f>
        <v>57800</v>
      </c>
      <c r="K23" s="17">
        <f>I23+J23</f>
        <v>102000</v>
      </c>
      <c r="L23" s="2"/>
      <c r="N23" s="3">
        <v>1500</v>
      </c>
    </row>
    <row r="24" spans="2:14" ht="13.5" x14ac:dyDescent="0.3">
      <c r="B24" s="10"/>
      <c r="G24" s="17"/>
      <c r="H24" s="17"/>
      <c r="I24" s="17"/>
      <c r="J24" s="17"/>
      <c r="K24" s="17"/>
      <c r="L24" s="2"/>
      <c r="N24" s="3"/>
    </row>
    <row r="25" spans="2:14" x14ac:dyDescent="0.25">
      <c r="C25" s="17">
        <f>SUM(C22:C24)</f>
        <v>81</v>
      </c>
      <c r="D25" s="17"/>
      <c r="E25" s="17"/>
      <c r="F25" s="15">
        <f t="shared" ref="F25:F27" si="11">C25+D25-E25</f>
        <v>81</v>
      </c>
      <c r="G25" s="17"/>
      <c r="H25" s="17"/>
      <c r="I25" s="17">
        <f>SUM(I23:I24)</f>
        <v>44200</v>
      </c>
      <c r="J25" s="17">
        <f>SUM(J23:J24)</f>
        <v>57800</v>
      </c>
      <c r="K25" s="17">
        <f>I25+J25</f>
        <v>102000</v>
      </c>
      <c r="L25" s="2"/>
    </row>
    <row r="26" spans="2:14" x14ac:dyDescent="0.25">
      <c r="C26" s="17"/>
      <c r="D26" s="17"/>
      <c r="E26" s="17"/>
      <c r="G26" s="17"/>
      <c r="H26" s="17"/>
      <c r="I26" s="17"/>
      <c r="J26" s="17"/>
      <c r="K26" s="17"/>
      <c r="L26" s="2"/>
    </row>
    <row r="27" spans="2:14" x14ac:dyDescent="0.25">
      <c r="C27" s="17">
        <f>C19+C25</f>
        <v>1189</v>
      </c>
      <c r="D27" s="17"/>
      <c r="E27" s="17"/>
      <c r="F27" s="15">
        <f t="shared" si="11"/>
        <v>1189</v>
      </c>
      <c r="G27" s="17"/>
      <c r="H27" s="17"/>
      <c r="I27" s="17">
        <f>I19+I25</f>
        <v>761800</v>
      </c>
      <c r="J27" s="17">
        <f>J19+J25</f>
        <v>6338600</v>
      </c>
      <c r="K27" s="17">
        <f>K19+K25</f>
        <v>7100400</v>
      </c>
      <c r="L27" s="2"/>
    </row>
    <row r="28" spans="2:14" x14ac:dyDescent="0.25">
      <c r="C28" s="17"/>
      <c r="D28" s="17"/>
      <c r="E28" s="17"/>
      <c r="F28" s="17"/>
      <c r="G28" s="17"/>
      <c r="H28" s="17"/>
      <c r="I28" s="17"/>
      <c r="J28" s="17"/>
      <c r="K28" s="17"/>
      <c r="L28" s="2"/>
    </row>
    <row r="29" spans="2:14" x14ac:dyDescent="0.25">
      <c r="B29" t="s">
        <v>43</v>
      </c>
      <c r="C29" s="17">
        <f>F19*362</f>
        <v>415576</v>
      </c>
      <c r="D29" s="17"/>
      <c r="E29" s="17"/>
      <c r="F29" s="17"/>
      <c r="G29" s="17"/>
      <c r="H29" s="17"/>
      <c r="I29" s="17"/>
      <c r="J29" s="17"/>
      <c r="K29" s="17"/>
      <c r="L29" s="2"/>
    </row>
    <row r="30" spans="2:14" x14ac:dyDescent="0.25">
      <c r="C30" s="17"/>
      <c r="D30" s="17"/>
      <c r="E30" s="17"/>
      <c r="F30" s="17"/>
      <c r="G30" s="17"/>
      <c r="H30" s="17"/>
      <c r="I30" s="17"/>
      <c r="J30" s="17"/>
      <c r="K30" s="17"/>
      <c r="L30" s="2"/>
    </row>
    <row r="31" spans="2:14" x14ac:dyDescent="0.25">
      <c r="C31" s="17"/>
      <c r="D31" s="17"/>
      <c r="E31" s="17"/>
      <c r="F31" s="17"/>
      <c r="G31" s="17"/>
      <c r="H31" s="17"/>
      <c r="I31" s="17"/>
      <c r="J31" s="17"/>
      <c r="K31" s="17"/>
      <c r="L31" s="2"/>
    </row>
    <row r="32" spans="2:14" x14ac:dyDescent="0.25">
      <c r="C32" s="17"/>
      <c r="D32" s="17"/>
      <c r="E32" s="17"/>
      <c r="F32" s="17"/>
      <c r="G32" s="17"/>
      <c r="H32" s="17"/>
      <c r="I32" s="17"/>
      <c r="J32" s="17"/>
      <c r="K32" s="17"/>
      <c r="L32" s="2"/>
    </row>
    <row r="33" spans="2:12" ht="15.5" x14ac:dyDescent="0.25">
      <c r="B33" s="19"/>
      <c r="C33"/>
      <c r="D33" s="17"/>
      <c r="E33"/>
      <c r="F33" s="18"/>
      <c r="G33" s="18"/>
      <c r="H33" s="18"/>
      <c r="I33" s="18"/>
      <c r="J33" s="17"/>
      <c r="K33" s="17"/>
      <c r="L33" s="2"/>
    </row>
    <row r="34" spans="2:12" ht="15.5" x14ac:dyDescent="0.25">
      <c r="B34" s="19"/>
      <c r="C34" s="18"/>
      <c r="D34" s="17"/>
      <c r="E34"/>
      <c r="F34"/>
      <c r="G34"/>
      <c r="H34"/>
      <c r="I34"/>
      <c r="J34" s="17"/>
      <c r="K34" s="17"/>
      <c r="L34" s="2"/>
    </row>
    <row r="35" spans="2:12" ht="15.5" x14ac:dyDescent="0.25">
      <c r="B35" s="19"/>
      <c r="C35"/>
      <c r="D35" s="17"/>
      <c r="E35" s="20"/>
      <c r="F35" s="18"/>
      <c r="G35" s="18"/>
      <c r="H35"/>
      <c r="I35"/>
    </row>
    <row r="36" spans="2:12" ht="15.5" x14ac:dyDescent="0.25">
      <c r="B36" s="19"/>
      <c r="C36" s="18"/>
      <c r="D36" s="17"/>
      <c r="E36" s="20"/>
      <c r="F36"/>
      <c r="G36"/>
      <c r="H36"/>
      <c r="I36"/>
      <c r="J36" s="17"/>
      <c r="K36" s="17"/>
      <c r="L36" s="2"/>
    </row>
    <row r="37" spans="2:12" ht="15.5" x14ac:dyDescent="0.25">
      <c r="B37" s="19"/>
      <c r="C37"/>
      <c r="D37" s="17"/>
      <c r="E37"/>
      <c r="F37" s="18"/>
      <c r="G37" s="18"/>
      <c r="H37"/>
      <c r="I37"/>
      <c r="J37" s="17"/>
      <c r="K37" s="17"/>
      <c r="L37" s="2"/>
    </row>
    <row r="38" spans="2:12" ht="15.5" x14ac:dyDescent="0.25">
      <c r="B38" s="19"/>
      <c r="C38"/>
      <c r="D38" s="17"/>
      <c r="E38" s="18"/>
      <c r="F38"/>
      <c r="G38"/>
      <c r="H38"/>
      <c r="I38"/>
      <c r="J38" s="17"/>
      <c r="K38" s="17"/>
      <c r="L38" s="2"/>
    </row>
    <row r="39" spans="2:12" ht="15.5" x14ac:dyDescent="0.25">
      <c r="B39" s="19"/>
      <c r="C39"/>
      <c r="D39" s="17"/>
      <c r="E39"/>
      <c r="F39"/>
      <c r="G39" s="18"/>
      <c r="H39" s="18"/>
      <c r="I39"/>
    </row>
    <row r="40" spans="2:12" ht="15.5" x14ac:dyDescent="0.25">
      <c r="B40" s="19"/>
      <c r="C40"/>
      <c r="D40" s="17"/>
      <c r="E40" s="20"/>
      <c r="F40" s="18"/>
      <c r="G40"/>
      <c r="H40"/>
      <c r="I40"/>
    </row>
    <row r="41" spans="2:12" ht="15.5" x14ac:dyDescent="0.25">
      <c r="B41" s="18"/>
      <c r="C41"/>
      <c r="D41" s="20"/>
      <c r="E41"/>
      <c r="F41"/>
      <c r="G41" s="18"/>
      <c r="H41" s="18"/>
      <c r="I41"/>
    </row>
    <row r="42" spans="2:12" ht="15.5" x14ac:dyDescent="0.25">
      <c r="B42" s="18"/>
      <c r="C42"/>
      <c r="D42"/>
      <c r="E42"/>
      <c r="F42"/>
      <c r="G42"/>
      <c r="H42"/>
      <c r="I42"/>
    </row>
    <row r="43" spans="2:12" ht="15.5" x14ac:dyDescent="0.25">
      <c r="B43" s="18"/>
      <c r="C43"/>
      <c r="D43"/>
      <c r="E43"/>
      <c r="F43" s="18"/>
      <c r="G43" s="18"/>
      <c r="H43"/>
      <c r="I43"/>
    </row>
    <row r="44" spans="2:12" ht="15.5" x14ac:dyDescent="0.25">
      <c r="B44" s="18"/>
      <c r="C44"/>
      <c r="D44"/>
      <c r="E44" s="18"/>
      <c r="F44" s="18"/>
      <c r="G44"/>
      <c r="H44"/>
      <c r="I44"/>
    </row>
    <row r="45" spans="2:12" ht="15.5" x14ac:dyDescent="0.25">
      <c r="B45" s="18"/>
      <c r="C45"/>
      <c r="D45"/>
      <c r="E45"/>
      <c r="F45" s="18"/>
      <c r="G45" s="18"/>
      <c r="H45"/>
      <c r="I45"/>
    </row>
  </sheetData>
  <mergeCells count="1">
    <mergeCell ref="G5:H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Forutsetninger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</dc:creator>
  <cp:lastModifiedBy>Jørgen Hillås</cp:lastModifiedBy>
  <cp:lastPrinted>2022-01-11T12:20:52Z</cp:lastPrinted>
  <dcterms:created xsi:type="dcterms:W3CDTF">2009-12-10T07:56:34Z</dcterms:created>
  <dcterms:modified xsi:type="dcterms:W3CDTF">2023-03-16T10:12:19Z</dcterms:modified>
</cp:coreProperties>
</file>